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<sst xmlns="http://schemas.openxmlformats.org/spreadsheetml/2006/main" count="46" uniqueCount="29">
  <si>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Sets</t>
  </si>
  <si>
    <t>Reps</t>
  </si>
  <si>
    <t>Week 1</t>
  </si>
  <si>
    <t>8+</t>
  </si>
  <si>
    <t>Week 2</t>
  </si>
  <si>
    <t>Week 3</t>
  </si>
  <si>
    <t>If you hit all reps on Week 2 continue to Week 3, if not redo Week 2.</t>
  </si>
  <si>
    <t>Week 4</t>
  </si>
  <si>
    <t>Warm Up</t>
  </si>
  <si>
    <t>Rest Week. No deadlifts, upper back only.</t>
  </si>
  <si>
    <t>Week 5</t>
  </si>
  <si>
    <t>If you hit all reps on Week 5 continue to Week 6, if not redo Week 5.</t>
  </si>
  <si>
    <t>Week 6</t>
  </si>
  <si>
    <t>If you hit all reps on Week 6 continue to Week 7, if not redo Week 6.</t>
  </si>
  <si>
    <t>Week 7</t>
  </si>
  <si>
    <t>Week 8</t>
  </si>
  <si>
    <t>Week 9</t>
  </si>
  <si>
    <t>If you hit all reps on Week 9 continue to Week 10, if not redo Week 9.</t>
  </si>
  <si>
    <t>Week 10</t>
  </si>
  <si>
    <t>If you hit all reps on Week 10 continue to Week 11, if not redo Week 10.</t>
  </si>
  <si>
    <t>Week 11</t>
  </si>
  <si>
    <t>Magnusson/ Ortmayer Routine</t>
  </si>
  <si>
    <t>Week 12</t>
  </si>
  <si>
    <t>Rest Week or Test Max</t>
  </si>
  <si>
    <t>If you hit all reps on Week 1 continue to Week 2, if not redo Week 1.</t>
  </si>
  <si>
    <t>Projected Max (kg) =</t>
  </si>
  <si>
    <t>Weight (lbs)</t>
  </si>
  <si>
    <t>Projected Max (lbs)</t>
  </si>
  <si>
    <t>Weight (kg)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</si>
</sst>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72" fontId="0" fillId="0" borderId="1" xfId="0" applyNumberFormat="1" applyBorder="1" applyAlignment="1">
      <alignment/>
    </xf>
    <xf numFmtId="17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115" zoomScaleNormal="115" workbookViewId="0" topLeftCell="A1">
      <selection activeCell="A6" sqref="A6"/>
    </sheetView>
  </sheetViews>
  <sheetFormatPr defaultColWidth="9.140625" defaultRowHeight="12.75"/>
  <cols>
    <col min="1" max="1" width="8.7109375" style="2" bestFit="1" customWidth="1"/>
    <col min="2" max="2" width="63.8515625" style="1" bestFit="1" customWidth="1"/>
    <col min="3" max="3" width="5.421875" style="1" bestFit="1" customWidth="1"/>
    <col min="4" max="4" width="4.421875" style="0" customWidth="1"/>
    <col min="5" max="5" width="11.7109375" style="1" bestFit="1" customWidth="1"/>
    <col min="6" max="6" width="3.7109375" style="1" customWidth="1"/>
    <col min="7" max="7" width="12.00390625" style="1" customWidth="1"/>
    <col min="8" max="16384" width="9.140625" style="1" customWidth="1"/>
  </cols>
  <sheetData>
    <row r="1" ht="20.25">
      <c r="B1" s="3" t="s">
        <v>21</v>
      </c>
    </row>
    <row r="3" ht="13.5" thickBot="1"/>
    <row r="4" spans="2:7" ht="13.5" thickBot="1">
      <c r="B4" s="2" t="s">
        <v>27</v>
      </c>
      <c r="C4" s="12">
        <v>585</v>
      </c>
      <c r="F4" s="9"/>
      <c r="G4" s="10"/>
    </row>
    <row r="5" ht="13.5" thickBot="1"/>
    <row r="6" spans="2:3" ht="13.5" thickBot="1">
      <c r="B6" s="2" t="s">
        <v>25</v>
      </c>
      <c r="C6" s="11">
        <f>ROUND(C4/2.2046,1)</f>
        <v>265.4</v>
      </c>
    </row>
    <row r="9" spans="2:7" ht="12.75">
      <c r="B9" s="6" t="s">
        <v>0</v>
      </c>
      <c r="C9" s="6" t="s">
        <v>1</v>
      </c>
      <c r="E9" s="6" t="s">
        <v>26</v>
      </c>
      <c r="G9" s="6" t="s">
        <v>28</v>
      </c>
    </row>
    <row r="11" spans="1:2" ht="12.75">
      <c r="A11" s="2" t="s">
        <v>2</v>
      </c>
      <c r="B11" s="1" t="s">
        <v>8</v>
      </c>
    </row>
    <row r="12" spans="2:7" ht="12.75">
      <c r="B12" s="1">
        <v>4</v>
      </c>
      <c r="C12" s="1">
        <v>4</v>
      </c>
      <c r="E12" s="1">
        <f>FLOOR(EVEN($C$6*2.2046*0.7),5)</f>
        <v>410</v>
      </c>
      <c r="G12" s="1">
        <f>FLOOR(EVEN($C$6*0.7),2.5)</f>
        <v>185</v>
      </c>
    </row>
    <row r="13" spans="2:7" ht="12.75">
      <c r="B13" s="1">
        <v>2</v>
      </c>
      <c r="C13" s="1">
        <v>2</v>
      </c>
      <c r="E13" s="1">
        <f>FLOOR(EVEN($C$6*2.2046*0.8),5)</f>
        <v>470</v>
      </c>
      <c r="G13" s="1">
        <f>FLOOR(EVEN($C$6*0.8),2.5)</f>
        <v>212.5</v>
      </c>
    </row>
    <row r="14" spans="2:7" ht="12.75">
      <c r="B14" s="1">
        <v>1</v>
      </c>
      <c r="C14" s="1" t="s">
        <v>3</v>
      </c>
      <c r="E14" s="1">
        <f>FLOOR(EVEN($C$6*2.2046*0.7),5)</f>
        <v>410</v>
      </c>
      <c r="G14" s="1">
        <f>FLOOR(EVEN($C$6*0.7),2.5)</f>
        <v>185</v>
      </c>
    </row>
    <row r="15" spans="1:7" ht="12.75">
      <c r="A15" s="4"/>
      <c r="B15" s="5"/>
      <c r="C15" s="5"/>
      <c r="G15" s="5"/>
    </row>
    <row r="16" spans="1:2" ht="12.75">
      <c r="A16" s="1"/>
      <c r="B16" s="7" t="s">
        <v>24</v>
      </c>
    </row>
    <row r="17" ht="12.75">
      <c r="A17" s="1"/>
    </row>
    <row r="18" spans="1:2" ht="12.75">
      <c r="A18" s="2" t="s">
        <v>4</v>
      </c>
      <c r="B18" s="1" t="s">
        <v>8</v>
      </c>
    </row>
    <row r="19" spans="2:7" ht="12.75">
      <c r="B19" s="1">
        <v>4</v>
      </c>
      <c r="C19" s="1">
        <v>4</v>
      </c>
      <c r="E19" s="1">
        <f>FLOOR(EVEN($C$6*2.2046*0.7),5)</f>
        <v>410</v>
      </c>
      <c r="G19" s="1">
        <f>FLOOR(EVEN($C$6*0.7),2.5)</f>
        <v>185</v>
      </c>
    </row>
    <row r="20" spans="2:7" ht="12.75">
      <c r="B20" s="1">
        <v>1</v>
      </c>
      <c r="C20" s="1">
        <v>2</v>
      </c>
      <c r="E20" s="1">
        <f>FLOOR(EVEN($C$6*2.2046*0.8),5)</f>
        <v>470</v>
      </c>
      <c r="G20" s="1">
        <f>FLOOR(EVEN($C$6*0.8),2.5)</f>
        <v>212.5</v>
      </c>
    </row>
    <row r="21" spans="2:7" ht="12.75">
      <c r="B21" s="1">
        <v>1</v>
      </c>
      <c r="C21" s="1">
        <v>2</v>
      </c>
      <c r="E21" s="1">
        <f>FLOOR(EVEN($C$6*2.2046*0.9),5)</f>
        <v>525</v>
      </c>
      <c r="G21" s="1">
        <f>FLOOR(EVEN($C$6*0.9),2.5)</f>
        <v>240</v>
      </c>
    </row>
    <row r="22" spans="2:7" ht="12.75">
      <c r="B22" s="1">
        <v>1</v>
      </c>
      <c r="C22" s="1" t="s">
        <v>3</v>
      </c>
      <c r="E22" s="1">
        <f>FLOOR(EVEN($C$6*2.2046*0.7),5)</f>
        <v>410</v>
      </c>
      <c r="G22" s="1">
        <f>FLOOR(EVEN($C$6*0.7),2.5)</f>
        <v>185</v>
      </c>
    </row>
    <row r="24" ht="12.75">
      <c r="B24" s="7" t="s">
        <v>6</v>
      </c>
    </row>
    <row r="26" spans="1:2" ht="12.75">
      <c r="A26" s="2" t="s">
        <v>5</v>
      </c>
      <c r="B26" s="1" t="s">
        <v>8</v>
      </c>
    </row>
    <row r="27" spans="2:7" ht="12.75">
      <c r="B27" s="1">
        <v>4</v>
      </c>
      <c r="C27" s="1">
        <v>4</v>
      </c>
      <c r="E27" s="1">
        <f>FLOOR(EVEN((($C$6*0.7)+5)*2.2046),5)</f>
        <v>420</v>
      </c>
      <c r="G27" s="1">
        <f>FLOOR(EVEN((($C$6*0.7)+5)),2.5)</f>
        <v>190</v>
      </c>
    </row>
    <row r="28" spans="2:7" ht="12.75">
      <c r="B28" s="1">
        <v>1</v>
      </c>
      <c r="C28" s="1">
        <v>2</v>
      </c>
      <c r="E28" s="1">
        <f>FLOOR(EVEN((($C$6*0.8)+5)*2.2046),5)</f>
        <v>480</v>
      </c>
      <c r="G28" s="1">
        <f>FLOOR(EVEN((($C$6*0.8)+5)),2.5)</f>
        <v>217.5</v>
      </c>
    </row>
    <row r="29" spans="2:7" ht="12.75">
      <c r="B29" s="1">
        <v>1</v>
      </c>
      <c r="C29" s="1">
        <v>2</v>
      </c>
      <c r="E29" s="1">
        <f>FLOOR(EVEN((($C$6*0.9)+5)*2.2046),5)</f>
        <v>535</v>
      </c>
      <c r="G29" s="1">
        <f>FLOOR(EVEN((($C$6*0.9)+5)),2.5)</f>
        <v>242.5</v>
      </c>
    </row>
    <row r="30" spans="2:7" ht="12.75">
      <c r="B30" s="1">
        <v>1</v>
      </c>
      <c r="C30" s="1" t="s">
        <v>3</v>
      </c>
      <c r="E30" s="1">
        <f>FLOOR(EVEN((($C$6*0.7)+5)*2.2046),5)</f>
        <v>420</v>
      </c>
      <c r="G30" s="1">
        <f>FLOOR(EVEN((($C$6*0.7)+5)),2.5)</f>
        <v>190</v>
      </c>
    </row>
    <row r="32" spans="1:2" ht="12.75">
      <c r="A32" s="2" t="s">
        <v>7</v>
      </c>
      <c r="B32" s="7" t="s">
        <v>9</v>
      </c>
    </row>
    <row r="34" spans="1:2" ht="12.75">
      <c r="A34" s="2" t="s">
        <v>10</v>
      </c>
      <c r="B34" s="1" t="s">
        <v>8</v>
      </c>
    </row>
    <row r="35" spans="2:7" ht="12.75">
      <c r="B35" s="1">
        <v>4</v>
      </c>
      <c r="C35" s="1">
        <v>4</v>
      </c>
      <c r="E35" s="1">
        <f>FLOOR(EVEN((($C$6*0.7)+5)*2.2046),5)</f>
        <v>420</v>
      </c>
      <c r="G35" s="1">
        <f>FLOOR(EVEN((($C$6*0.7)+5)),2.5)</f>
        <v>190</v>
      </c>
    </row>
    <row r="36" spans="2:7" ht="12.75">
      <c r="B36" s="1">
        <v>1</v>
      </c>
      <c r="C36" s="1">
        <v>2</v>
      </c>
      <c r="E36" s="1">
        <f>FLOOR(EVEN((($C$6*0.8)+5)*2.2046),5)</f>
        <v>480</v>
      </c>
      <c r="G36" s="1">
        <f>FLOOR(EVEN((($C$6*0.8)+5)),2.5)</f>
        <v>217.5</v>
      </c>
    </row>
    <row r="37" spans="2:7" ht="12.75">
      <c r="B37" s="1">
        <v>1</v>
      </c>
      <c r="C37" s="1">
        <v>2</v>
      </c>
      <c r="E37" s="1">
        <f>FLOOR(EVEN((($C$6*0.9)+5)*2.2046),5)</f>
        <v>535</v>
      </c>
      <c r="G37" s="1">
        <f>FLOOR(EVEN((($C$6*0.9)+5)),2.5)</f>
        <v>242.5</v>
      </c>
    </row>
    <row r="38" spans="2:7" ht="12.75">
      <c r="B38" s="1">
        <v>1</v>
      </c>
      <c r="C38" s="1" t="s">
        <v>3</v>
      </c>
      <c r="E38" s="1">
        <f>FLOOR(EVEN((($C$6*0.7)+5)*2.2046),5)</f>
        <v>420</v>
      </c>
      <c r="G38" s="1">
        <f>FLOOR(EVEN((($C$6*0.7)+5)),2.5)</f>
        <v>190</v>
      </c>
    </row>
    <row r="40" ht="12.75">
      <c r="B40" s="7" t="s">
        <v>11</v>
      </c>
    </row>
    <row r="42" spans="1:2" ht="12.75">
      <c r="A42" s="2" t="s">
        <v>12</v>
      </c>
      <c r="B42" s="1" t="s">
        <v>8</v>
      </c>
    </row>
    <row r="43" spans="2:7" ht="12.75">
      <c r="B43" s="1">
        <v>4</v>
      </c>
      <c r="C43" s="1">
        <v>4</v>
      </c>
      <c r="E43" s="1">
        <f>FLOOR(EVEN((($C$6*0.7)+10)*2.2046),5)</f>
        <v>430</v>
      </c>
      <c r="G43" s="1">
        <f>FLOOR(EVEN((($C$6*0.7)+10)),2.5)</f>
        <v>195</v>
      </c>
    </row>
    <row r="44" spans="2:7" ht="12.75">
      <c r="B44" s="1">
        <v>1</v>
      </c>
      <c r="C44" s="1">
        <v>2</v>
      </c>
      <c r="E44" s="1">
        <f>FLOOR(EVEN((($C$6*0.8)+10)*2.2046),5)</f>
        <v>490</v>
      </c>
      <c r="G44" s="1">
        <f>FLOOR(EVEN((($C$6*0.8)+10)),2.5)</f>
        <v>222.5</v>
      </c>
    </row>
    <row r="45" spans="2:7" ht="12.75">
      <c r="B45" s="1">
        <v>1</v>
      </c>
      <c r="C45" s="1">
        <v>2</v>
      </c>
      <c r="E45" s="1">
        <f>FLOOR(EVEN((($C$6*0.9)+10)*2.2046),5)</f>
        <v>550</v>
      </c>
      <c r="G45" s="1">
        <f>FLOOR(EVEN((($C$6*0.9)+10)),2.5)</f>
        <v>250</v>
      </c>
    </row>
    <row r="46" spans="2:7" ht="12.75">
      <c r="B46" s="1">
        <v>1</v>
      </c>
      <c r="C46" s="1" t="s">
        <v>3</v>
      </c>
      <c r="E46" s="1">
        <f>FLOOR(EVEN((($C$6*0.7)+10)*2.2046),5)</f>
        <v>430</v>
      </c>
      <c r="G46" s="1">
        <f>FLOOR(EVEN((($C$6*0.7)+10)),2.5)</f>
        <v>195</v>
      </c>
    </row>
    <row r="48" ht="12.75">
      <c r="B48" s="7" t="s">
        <v>13</v>
      </c>
    </row>
    <row r="49" ht="12.75">
      <c r="F49" s="8"/>
    </row>
    <row r="50" spans="1:2" ht="12.75">
      <c r="A50" s="2" t="s">
        <v>14</v>
      </c>
      <c r="B50" s="1" t="s">
        <v>8</v>
      </c>
    </row>
    <row r="51" spans="2:7" ht="12.75">
      <c r="B51" s="1">
        <v>4</v>
      </c>
      <c r="C51" s="1">
        <v>4</v>
      </c>
      <c r="E51" s="1">
        <f>FLOOR(EVEN((($C$6*0.7)+15)*2.2046),5)</f>
        <v>440</v>
      </c>
      <c r="G51" s="1">
        <f>FLOOR(EVEN((($C$6*0.7)+15)),2.5)</f>
        <v>200</v>
      </c>
    </row>
    <row r="52" spans="2:7" ht="12.75">
      <c r="B52" s="1">
        <v>1</v>
      </c>
      <c r="C52" s="1">
        <v>2</v>
      </c>
      <c r="E52" s="1">
        <f>FLOOR(EVEN((($C$6*0.8)+15)*2.2046),5)</f>
        <v>500</v>
      </c>
      <c r="G52" s="1">
        <f>FLOOR(EVEN((($C$6*0.8)+15)),2.5)</f>
        <v>227.5</v>
      </c>
    </row>
    <row r="53" spans="2:7" ht="12.75">
      <c r="B53" s="1">
        <v>1</v>
      </c>
      <c r="C53" s="1">
        <v>2</v>
      </c>
      <c r="E53" s="1">
        <f>FLOOR(EVEN((($C$6*0.9)+15)*2.2046),5)</f>
        <v>560</v>
      </c>
      <c r="G53" s="1">
        <f>FLOOR(EVEN((($C$6*0.9)+15)),2.5)</f>
        <v>252.5</v>
      </c>
    </row>
    <row r="54" spans="2:7" ht="12.75">
      <c r="B54" s="1">
        <v>1</v>
      </c>
      <c r="C54" s="1" t="s">
        <v>3</v>
      </c>
      <c r="E54" s="1">
        <f>FLOOR(EVEN((($C$6*0.7)+15)*2.2046),5)</f>
        <v>440</v>
      </c>
      <c r="G54" s="1">
        <f>FLOOR(EVEN((($C$6*0.7)+15)),2.5)</f>
        <v>200</v>
      </c>
    </row>
    <row r="56" spans="1:2" ht="12.75">
      <c r="A56" s="2" t="s">
        <v>15</v>
      </c>
      <c r="B56" s="7" t="s">
        <v>9</v>
      </c>
    </row>
    <row r="57" ht="12.75">
      <c r="B57" s="8"/>
    </row>
    <row r="58" spans="1:2" ht="12.75">
      <c r="A58" s="2" t="s">
        <v>16</v>
      </c>
      <c r="B58" s="1" t="s">
        <v>8</v>
      </c>
    </row>
    <row r="59" spans="2:7" ht="12.75">
      <c r="B59" s="1">
        <v>4</v>
      </c>
      <c r="C59" s="1">
        <v>4</v>
      </c>
      <c r="E59" s="1">
        <f>FLOOR(EVEN((($C$6*0.7)+15)*2.2046),5)</f>
        <v>440</v>
      </c>
      <c r="G59" s="1">
        <f>FLOOR(EVEN((($C$6*0.7)+15)),2.5)</f>
        <v>200</v>
      </c>
    </row>
    <row r="60" spans="2:7" ht="12.75">
      <c r="B60" s="1">
        <v>1</v>
      </c>
      <c r="C60" s="1">
        <v>2</v>
      </c>
      <c r="E60" s="1">
        <f>FLOOR(EVEN((($C$6*0.8)+15)*2.2046),5)</f>
        <v>500</v>
      </c>
      <c r="G60" s="1">
        <f>FLOOR(EVEN((($C$6*0.8)+15)),2.5)</f>
        <v>227.5</v>
      </c>
    </row>
    <row r="61" spans="2:7" ht="12.75">
      <c r="B61" s="1">
        <v>1</v>
      </c>
      <c r="C61" s="1">
        <v>2</v>
      </c>
      <c r="E61" s="1">
        <f>FLOOR(EVEN((($C$6*0.9)+15)*2.2046),5)</f>
        <v>560</v>
      </c>
      <c r="G61" s="1">
        <f>FLOOR(EVEN((($C$6*0.9)+15)),2.5)</f>
        <v>252.5</v>
      </c>
    </row>
    <row r="62" spans="2:7" ht="12.75">
      <c r="B62" s="1">
        <v>1</v>
      </c>
      <c r="C62" s="1" t="s">
        <v>3</v>
      </c>
      <c r="E62" s="1">
        <f>FLOOR(EVEN((($C$6*0.7)+15)*2.2046),5)</f>
        <v>440</v>
      </c>
      <c r="G62" s="1">
        <f>FLOOR(EVEN((($C$6*0.7)+15)),2.5)</f>
        <v>200</v>
      </c>
    </row>
    <row r="64" ht="12.75">
      <c r="B64" s="7" t="s">
        <v>17</v>
      </c>
    </row>
    <row r="65" ht="12.75">
      <c r="B65" s="8"/>
    </row>
    <row r="66" spans="1:2" ht="12.75">
      <c r="A66" s="2" t="s">
        <v>18</v>
      </c>
      <c r="B66" s="1" t="s">
        <v>8</v>
      </c>
    </row>
    <row r="67" spans="2:7" ht="12.75">
      <c r="B67" s="1">
        <v>4</v>
      </c>
      <c r="C67" s="1">
        <v>4</v>
      </c>
      <c r="E67" s="1">
        <f>FLOOR(EVEN((($C$6*0.7)+20)*2.2046),5)</f>
        <v>450</v>
      </c>
      <c r="G67" s="1">
        <f>FLOOR(EVEN((($C$6*0.7)+20)),2.5)</f>
        <v>205</v>
      </c>
    </row>
    <row r="68" spans="2:7" ht="12.75">
      <c r="B68" s="1">
        <v>1</v>
      </c>
      <c r="C68" s="1">
        <v>2</v>
      </c>
      <c r="E68" s="1">
        <f>FLOOR(EVEN((($C$6*0.8)+20)*2.2046),5)</f>
        <v>510</v>
      </c>
      <c r="G68" s="1">
        <f>FLOOR(EVEN((($C$6*0.8)+20)),2.5)</f>
        <v>232.5</v>
      </c>
    </row>
    <row r="69" spans="2:7" ht="12.75">
      <c r="B69" s="1">
        <v>1</v>
      </c>
      <c r="C69" s="1">
        <v>2</v>
      </c>
      <c r="E69" s="1">
        <f>FLOOR(EVEN((($C$6*0.9)+20)*2.2046),5)</f>
        <v>570</v>
      </c>
      <c r="G69" s="1">
        <f>FLOOR(EVEN((($C$6*0.9)+20)),2.5)</f>
        <v>260</v>
      </c>
    </row>
    <row r="70" spans="2:7" ht="12.75">
      <c r="B70" s="1">
        <v>1</v>
      </c>
      <c r="C70" s="1" t="s">
        <v>3</v>
      </c>
      <c r="E70" s="1">
        <f>FLOOR(EVEN((($C$6*0.7)+20)*2.2046),5)</f>
        <v>450</v>
      </c>
      <c r="G70" s="1">
        <f>FLOOR(EVEN((($C$6*0.7)+20)),2.5)</f>
        <v>205</v>
      </c>
    </row>
    <row r="72" ht="12.75">
      <c r="B72" s="7" t="s">
        <v>19</v>
      </c>
    </row>
    <row r="74" spans="1:2" ht="12.75">
      <c r="A74" s="2" t="s">
        <v>20</v>
      </c>
      <c r="B74" s="1" t="s">
        <v>8</v>
      </c>
    </row>
    <row r="75" spans="2:7" ht="12.75">
      <c r="B75" s="1">
        <v>4</v>
      </c>
      <c r="C75" s="1">
        <v>4</v>
      </c>
      <c r="E75" s="1">
        <f>FLOOR(EVEN((($C$6*0.7)+25)*2.2046),5)</f>
        <v>465</v>
      </c>
      <c r="G75" s="1">
        <f>FLOOR(EVEN((($C$6*0.7)+25)),2.5)</f>
        <v>210</v>
      </c>
    </row>
    <row r="76" spans="2:7" ht="12.75">
      <c r="B76" s="1">
        <v>1</v>
      </c>
      <c r="C76" s="1">
        <v>2</v>
      </c>
      <c r="E76" s="1">
        <f>FLOOR(EVEN((($C$6*0.8)+25)*2.2046),5)</f>
        <v>520</v>
      </c>
      <c r="G76" s="1">
        <f>FLOOR(EVEN((($C$6*0.8)+25)),2.5)</f>
        <v>237.5</v>
      </c>
    </row>
    <row r="77" spans="2:7" ht="12.75">
      <c r="B77" s="1">
        <v>1</v>
      </c>
      <c r="C77" s="1">
        <v>2</v>
      </c>
      <c r="E77" s="1">
        <f>FLOOR(EVEN((($C$6*0.9)+25)*2.2046),5)</f>
        <v>580</v>
      </c>
      <c r="G77" s="1">
        <f>FLOOR(EVEN((($C$6*0.9)+25)),2.5)</f>
        <v>262.5</v>
      </c>
    </row>
    <row r="78" spans="2:7" ht="12.75">
      <c r="B78" s="1">
        <v>1</v>
      </c>
      <c r="C78" s="1" t="s">
        <v>3</v>
      </c>
      <c r="E78" s="1">
        <f>FLOOR(EVEN((($C$6*0.7)+25)*2.2046),5)</f>
        <v>465</v>
      </c>
      <c r="G78" s="1">
        <f>FLOOR(EVEN((($C$6*0.7)+25)),2.5)</f>
        <v>210</v>
      </c>
    </row>
    <row r="80" spans="1:2" ht="12.75">
      <c r="A80" s="2" t="s">
        <v>22</v>
      </c>
      <c r="B80" s="7" t="s">
        <v>23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Magnusson / Ortmayer DL Program</dc:title>
  <dc:subject/>
  <dc:creator>Ken Nowicki</dc:creator>
  <cp:keywords/>
  <dc:description/>
  <cp:lastModifiedBy>G1</cp:lastModifiedBy>
  <dcterms:created xsi:type="dcterms:W3CDTF">2009-09-03T22:20:22Z</dcterms:created>
  <dcterms:modified xsi:type="dcterms:W3CDTF">2010-09-05T18:30:04Z</dcterms:modified>
  <cp:category/>
  <cp:version/>
  <cp:contentType/>
  <cp:contentStatus/>
</cp:coreProperties>
</file>